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35" activeTab="0"/>
  </bookViews>
  <sheets>
    <sheet name="Tabella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15" authorId="0">
      <text>
        <r>
          <rPr>
            <b/>
            <sz val="8"/>
            <color indexed="8"/>
            <rFont val="Times New Roman"/>
            <family val="1"/>
          </rPr>
          <t xml:space="preserve">2 ore per classe sia nel TP  che nel TN (1 docente ogni 9 classi).
</t>
        </r>
      </text>
    </comment>
    <comment ref="A16" authorId="0">
      <text>
        <r>
          <rPr>
            <b/>
            <sz val="8"/>
            <color indexed="8"/>
            <rFont val="Times New Roman"/>
            <family val="1"/>
          </rPr>
          <t xml:space="preserve">2 ore per classe sia nel TP che nel TN (1 docente ogni 9 classi)
</t>
        </r>
      </text>
    </comment>
    <comment ref="A17" authorId="0">
      <text>
        <r>
          <rPr>
            <b/>
            <sz val="8"/>
            <color indexed="8"/>
            <rFont val="Times New Roman"/>
            <family val="1"/>
          </rPr>
          <t xml:space="preserve">2 ore per classe sia nel TP che nel TN (1 docente ogni 9 classi).
</t>
        </r>
      </text>
    </comment>
    <comment ref="A18" authorId="0">
      <text>
        <r>
          <rPr>
            <b/>
            <sz val="8"/>
            <color indexed="8"/>
            <rFont val="Times New Roman"/>
            <family val="1"/>
          </rPr>
          <t xml:space="preserve">2 ore per classe sia nel TP che nel TN (1 docente ogni 9 classi).
</t>
        </r>
      </text>
    </comment>
    <comment ref="A19" authorId="0">
      <text>
        <r>
          <rPr>
            <b/>
            <sz val="8"/>
            <color indexed="8"/>
            <rFont val="Times New Roman"/>
            <family val="1"/>
          </rPr>
          <t xml:space="preserve">15 ore per classe nel TP (5 docenti ogni 6 classi);
9 ore per classe nel TN (1 docente ogni 2 classi)
</t>
        </r>
      </text>
    </comment>
    <comment ref="A20" authorId="0">
      <text>
        <r>
          <rPr>
            <b/>
            <sz val="8"/>
            <color indexed="8"/>
            <rFont val="Times New Roman"/>
            <family val="1"/>
          </rPr>
          <t xml:space="preserve">9 ore per classe nel TP (1 docente ogni 2 classi);
6 ore per classe nel TN (1 docente ogni 3 classi)
</t>
        </r>
      </text>
    </comment>
    <comment ref="A21" authorId="0">
      <text>
        <r>
          <rPr>
            <b/>
            <sz val="8"/>
            <color indexed="8"/>
            <rFont val="Times New Roman"/>
            <family val="1"/>
          </rPr>
          <t xml:space="preserve">3 ore per classe sia nel TP che nel TN (1 docente ogni 6 classi).
</t>
        </r>
      </text>
    </comment>
    <comment ref="A22" authorId="0">
      <text>
        <r>
          <rPr>
            <b/>
            <sz val="8"/>
            <color indexed="8"/>
            <rFont val="Times New Roman"/>
            <family val="1"/>
          </rPr>
          <t xml:space="preserve">2 ore per classe sia nel TP che nel TN (1 docente ogni 9 classi)
</t>
        </r>
      </text>
    </comment>
  </commentList>
</comments>
</file>

<file path=xl/sharedStrings.xml><?xml version="1.0" encoding="utf-8"?>
<sst xmlns="http://schemas.openxmlformats.org/spreadsheetml/2006/main" count="36" uniqueCount="29">
  <si>
    <t>a tempo prolungato</t>
  </si>
  <si>
    <t>a tempo normale</t>
  </si>
  <si>
    <t>I</t>
  </si>
  <si>
    <t>II</t>
  </si>
  <si>
    <t>III</t>
  </si>
  <si>
    <t>Totale classi</t>
  </si>
  <si>
    <t>Per tempo normale</t>
  </si>
  <si>
    <t>Totale organico</t>
  </si>
  <si>
    <t>Posti</t>
  </si>
  <si>
    <t>ore residue</t>
  </si>
  <si>
    <t>Inserire i dati relativi alla situazione del singolo organico di scuola nelle caselle verdi:</t>
  </si>
  <si>
    <t>Per tempo prolungato (*)</t>
  </si>
  <si>
    <t>Docenti assegnati in organico di diritto</t>
  </si>
  <si>
    <t>Denominazione scuola</t>
  </si>
  <si>
    <t>(**) Nel caso di ore residue per A043 si costituisce una cattedra in più in organico di diritto utilizzando tutte o parte delle ore di approfondimento di lettere.</t>
  </si>
  <si>
    <t>A030 (Scienze motorie e sportive)</t>
  </si>
  <si>
    <t>A059 (Matematica e Scienze)</t>
  </si>
  <si>
    <t>Approfondimento lettere</t>
  </si>
  <si>
    <t>-</t>
  </si>
  <si>
    <t>Numero classi</t>
  </si>
  <si>
    <t>A028 (Arte e immagine)</t>
  </si>
  <si>
    <t>A032 (Musica)</t>
  </si>
  <si>
    <t>A033 (Tecnologia)</t>
  </si>
  <si>
    <t>A345 (Inglese)</t>
  </si>
  <si>
    <t>A043 (Italiano, Storia, Geografia)(**)</t>
  </si>
  <si>
    <t>(*) Le ore aggiuntive di approfondimento di discipline a scelta delle scuole nel tempo prolungato, qualora autorizzate, contribuiscono alla costituzione delle cattedre in organico di diritto in aggiunta ad eventuali spezzoni della stessa disciplina.</t>
  </si>
  <si>
    <t>Simulazione organico 
scuola secondaria di primo grado per il 2010/2011 in base ai "regolamenti Gelmini"</t>
  </si>
  <si>
    <t>Ax45 (II lingua)</t>
  </si>
  <si>
    <t>Simulazione provvisoria in attesa della pubblicazione del decreto e della circolare sugli organici 2010/2011.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</si>
</sst>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;;;"/>
  </numFmts>
  <fonts count="31">
    <font>
      <sz val="10"/>
      <name val="DejaVu Sans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6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4"/>
      <name val="Verdana"/>
      <family val="2"/>
    </font>
    <font>
      <b/>
      <sz val="8"/>
      <name val="Verdana"/>
      <family val="2"/>
    </font>
    <font>
      <b/>
      <sz val="8"/>
      <color indexed="8"/>
      <name val="Times New Roman"/>
      <family val="1"/>
    </font>
    <font>
      <sz val="8"/>
      <name val="DejaVu Sans"/>
      <family val="2"/>
    </font>
    <font>
      <b/>
      <sz val="12"/>
      <color indexed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b/>
      <sz val="8"/>
      <name val="DejaVu Sans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2" borderId="1" applyNumberFormat="0" applyAlignment="0" applyProtection="0"/>
    <xf numFmtId="0" fontId="5" fillId="0" borderId="2" applyNumberFormat="0" applyFill="0" applyAlignment="0" applyProtection="0"/>
    <xf numFmtId="0" fontId="6" fillId="11" borderId="3" applyNumberFormat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5" borderId="0" applyNumberFormat="0" applyBorder="0" applyAlignment="0" applyProtection="0"/>
    <xf numFmtId="0" fontId="7" fillId="3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" fillId="3" borderId="0" applyNumberFormat="0" applyBorder="0" applyAlignment="0" applyProtection="0"/>
    <xf numFmtId="0" fontId="0" fillId="4" borderId="4" applyNumberFormat="0" applyAlignment="0" applyProtection="0"/>
    <xf numFmtId="0" fontId="9" fillId="2" borderId="5" applyNumberFormat="0" applyAlignment="0" applyProtection="0"/>
    <xf numFmtId="9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16" borderId="0" applyNumberFormat="0" applyBorder="0" applyAlignment="0" applyProtection="0"/>
    <xf numFmtId="0" fontId="18" fillId="17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Border="1" applyAlignment="1" applyProtection="1">
      <alignment vertical="center" wrapText="1"/>
      <protection/>
    </xf>
    <xf numFmtId="0" fontId="19" fillId="0" borderId="0" xfId="0" applyFont="1" applyAlignment="1" applyProtection="1">
      <alignment/>
      <protection/>
    </xf>
    <xf numFmtId="0" fontId="19" fillId="0" borderId="10" xfId="0" applyFont="1" applyBorder="1" applyAlignment="1" applyProtection="1">
      <alignment horizontal="center"/>
      <protection/>
    </xf>
    <xf numFmtId="0" fontId="19" fillId="18" borderId="11" xfId="0" applyFont="1" applyFill="1" applyBorder="1" applyAlignment="1" applyProtection="1">
      <alignment horizontal="center"/>
      <protection locked="0"/>
    </xf>
    <xf numFmtId="0" fontId="19" fillId="18" borderId="12" xfId="0" applyFont="1" applyFill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center" wrapText="1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horizontal="center" vertical="center"/>
      <protection/>
    </xf>
    <xf numFmtId="164" fontId="19" fillId="0" borderId="0" xfId="0" applyNumberFormat="1" applyFont="1" applyAlignment="1" applyProtection="1">
      <alignment/>
      <protection hidden="1"/>
    </xf>
    <xf numFmtId="0" fontId="20" fillId="0" borderId="14" xfId="0" applyFont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19" fillId="0" borderId="16" xfId="0" applyFont="1" applyBorder="1" applyAlignment="1" applyProtection="1">
      <alignment horizontal="center" wrapText="1"/>
      <protection/>
    </xf>
    <xf numFmtId="0" fontId="19" fillId="0" borderId="17" xfId="0" applyFont="1" applyBorder="1" applyAlignment="1" applyProtection="1">
      <alignment horizontal="center" wrapText="1"/>
      <protection/>
    </xf>
    <xf numFmtId="0" fontId="19" fillId="0" borderId="18" xfId="0" applyFont="1" applyBorder="1" applyAlignment="1" applyProtection="1">
      <alignment horizontal="center" wrapText="1"/>
      <protection/>
    </xf>
    <xf numFmtId="0" fontId="20" fillId="0" borderId="19" xfId="0" applyFont="1" applyBorder="1" applyAlignment="1" applyProtection="1">
      <alignment horizontal="center" vertical="center" wrapText="1"/>
      <protection/>
    </xf>
    <xf numFmtId="0" fontId="20" fillId="0" borderId="20" xfId="0" applyFont="1" applyBorder="1" applyAlignment="1" applyProtection="1">
      <alignment horizontal="center" wrapText="1"/>
      <protection/>
    </xf>
    <xf numFmtId="0" fontId="20" fillId="0" borderId="21" xfId="0" applyFont="1" applyBorder="1" applyAlignment="1" applyProtection="1">
      <alignment horizontal="center" vertical="center"/>
      <protection/>
    </xf>
    <xf numFmtId="0" fontId="20" fillId="0" borderId="22" xfId="0" applyFont="1" applyBorder="1" applyAlignment="1" applyProtection="1">
      <alignment horizontal="center" vertical="center"/>
      <protection/>
    </xf>
    <xf numFmtId="0" fontId="24" fillId="0" borderId="23" xfId="0" applyFont="1" applyBorder="1" applyAlignment="1" applyProtection="1">
      <alignment vertical="center" wrapText="1"/>
      <protection/>
    </xf>
    <xf numFmtId="0" fontId="24" fillId="0" borderId="24" xfId="0" applyFont="1" applyBorder="1" applyAlignment="1" applyProtection="1">
      <alignment vertical="center" wrapText="1"/>
      <protection/>
    </xf>
    <xf numFmtId="0" fontId="19" fillId="0" borderId="0" xfId="0" applyFont="1" applyAlignment="1">
      <alignment horizontal="left" vertical="center"/>
    </xf>
    <xf numFmtId="0" fontId="29" fillId="10" borderId="15" xfId="0" applyFont="1" applyFill="1" applyBorder="1" applyAlignment="1" applyProtection="1">
      <alignment horizontal="center"/>
      <protection/>
    </xf>
    <xf numFmtId="0" fontId="29" fillId="10" borderId="25" xfId="0" applyFont="1" applyFill="1" applyBorder="1" applyAlignment="1" applyProtection="1">
      <alignment horizontal="center"/>
      <protection/>
    </xf>
    <xf numFmtId="0" fontId="20" fillId="19" borderId="14" xfId="0" applyFont="1" applyFill="1" applyBorder="1" applyAlignment="1" applyProtection="1">
      <alignment horizontal="center"/>
      <protection/>
    </xf>
    <xf numFmtId="0" fontId="20" fillId="19" borderId="26" xfId="0" applyFont="1" applyFill="1" applyBorder="1" applyAlignment="1" applyProtection="1" quotePrefix="1">
      <alignment horizontal="center"/>
      <protection/>
    </xf>
    <xf numFmtId="0" fontId="29" fillId="10" borderId="26" xfId="0" applyFont="1" applyFill="1" applyBorder="1" applyAlignment="1" applyProtection="1" quotePrefix="1">
      <alignment horizontal="center"/>
      <protection/>
    </xf>
    <xf numFmtId="0" fontId="27" fillId="0" borderId="0" xfId="0" applyFont="1" applyBorder="1" applyAlignment="1" applyProtection="1">
      <alignment horizontal="center" vertical="center" wrapText="1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0" fontId="22" fillId="18" borderId="27" xfId="0" applyFont="1" applyFill="1" applyBorder="1" applyAlignment="1" applyProtection="1">
      <alignment horizontal="center" vertical="center" wrapText="1"/>
      <protection locked="0"/>
    </xf>
    <xf numFmtId="0" fontId="22" fillId="18" borderId="28" xfId="0" applyFont="1" applyFill="1" applyBorder="1" applyAlignment="1" applyProtection="1">
      <alignment horizontal="center" vertical="center" wrapText="1"/>
      <protection locked="0"/>
    </xf>
    <xf numFmtId="0" fontId="23" fillId="0" borderId="13" xfId="0" applyFont="1" applyBorder="1" applyAlignment="1" applyProtection="1">
      <alignment horizontal="center" vertical="center"/>
      <protection/>
    </xf>
    <xf numFmtId="0" fontId="24" fillId="20" borderId="29" xfId="0" applyFont="1" applyFill="1" applyBorder="1" applyAlignment="1" applyProtection="1">
      <alignment horizontal="center" vertical="center" wrapText="1"/>
      <protection/>
    </xf>
    <xf numFmtId="0" fontId="20" fillId="20" borderId="30" xfId="0" applyFont="1" applyFill="1" applyBorder="1" applyAlignment="1" applyProtection="1">
      <alignment horizontal="center" vertical="center" wrapText="1"/>
      <protection/>
    </xf>
    <xf numFmtId="0" fontId="20" fillId="20" borderId="31" xfId="0" applyFont="1" applyFill="1" applyBorder="1" applyAlignment="1" applyProtection="1">
      <alignment horizontal="center" vertical="center" wrapText="1"/>
      <protection/>
    </xf>
    <xf numFmtId="0" fontId="20" fillId="0" borderId="32" xfId="0" applyFont="1" applyBorder="1" applyAlignment="1" applyProtection="1">
      <alignment horizontal="center" vertical="center" wrapText="1"/>
      <protection/>
    </xf>
    <xf numFmtId="0" fontId="20" fillId="0" borderId="33" xfId="0" applyFont="1" applyBorder="1" applyAlignment="1" applyProtection="1">
      <alignment horizontal="center" vertical="center" wrapText="1"/>
      <protection/>
    </xf>
    <xf numFmtId="0" fontId="19" fillId="0" borderId="34" xfId="0" applyFont="1" applyBorder="1" applyAlignment="1" applyProtection="1">
      <alignment horizontal="left" vertical="center" wrapText="1"/>
      <protection/>
    </xf>
    <xf numFmtId="0" fontId="19" fillId="0" borderId="34" xfId="0" applyFont="1" applyBorder="1" applyAlignment="1">
      <alignment horizontal="left" vertical="center" wrapText="1"/>
    </xf>
    <xf numFmtId="0" fontId="19" fillId="0" borderId="35" xfId="0" applyFont="1" applyBorder="1" applyAlignment="1">
      <alignment horizontal="left" vertical="center" wrapText="1"/>
    </xf>
    <xf numFmtId="0" fontId="24" fillId="3" borderId="36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0</xdr:col>
      <xdr:colOff>971550</xdr:colOff>
      <xdr:row>0</xdr:row>
      <xdr:rowOff>971550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942975" cy="9429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="150" zoomScaleNormal="150" workbookViewId="0" topLeftCell="A1">
      <selection activeCell="B4" sqref="B4:G4"/>
    </sheetView>
  </sheetViews>
  <sheetFormatPr defaultColWidth="9.00390625" defaultRowHeight="12.75"/>
  <cols>
    <col min="1" max="1" width="28.625" style="1" customWidth="1"/>
    <col min="2" max="2" width="9.875" style="1" customWidth="1"/>
    <col min="3" max="3" width="7.875" style="1" customWidth="1"/>
    <col min="4" max="4" width="9.875" style="1" customWidth="1"/>
    <col min="5" max="5" width="7.875" style="1" customWidth="1"/>
    <col min="6" max="6" width="9.875" style="1" customWidth="1"/>
    <col min="7" max="7" width="7.875" style="1" customWidth="1"/>
    <col min="8" max="16384" width="10.00390625" style="1" customWidth="1"/>
  </cols>
  <sheetData>
    <row r="1" spans="1:7" ht="80.25" customHeight="1">
      <c r="A1" s="2"/>
      <c r="B1" s="29" t="s">
        <v>26</v>
      </c>
      <c r="C1" s="29"/>
      <c r="D1" s="29"/>
      <c r="E1" s="29"/>
      <c r="F1" s="29"/>
      <c r="G1" s="29"/>
    </row>
    <row r="2" spans="1:7" ht="25.5" customHeight="1">
      <c r="A2" s="34" t="s">
        <v>28</v>
      </c>
      <c r="B2" s="35"/>
      <c r="C2" s="35"/>
      <c r="D2" s="35"/>
      <c r="E2" s="35"/>
      <c r="F2" s="35"/>
      <c r="G2" s="36"/>
    </row>
    <row r="3" spans="1:7" ht="29.25" customHeight="1" thickBot="1">
      <c r="A3" s="30" t="s">
        <v>10</v>
      </c>
      <c r="B3" s="30"/>
      <c r="C3" s="30"/>
      <c r="D3" s="30"/>
      <c r="E3" s="30"/>
      <c r="F3" s="30"/>
      <c r="G3" s="30"/>
    </row>
    <row r="4" spans="1:7" ht="30" customHeight="1" thickBot="1">
      <c r="A4" s="17" t="s">
        <v>13</v>
      </c>
      <c r="B4" s="31"/>
      <c r="C4" s="31"/>
      <c r="D4" s="31"/>
      <c r="E4" s="31"/>
      <c r="F4" s="31"/>
      <c r="G4" s="32"/>
    </row>
    <row r="5" spans="1:7" ht="25.5">
      <c r="A5" s="14" t="s">
        <v>19</v>
      </c>
      <c r="B5" s="15" t="s">
        <v>0</v>
      </c>
      <c r="C5" s="16" t="s">
        <v>1</v>
      </c>
      <c r="D5" s="3"/>
      <c r="E5" s="3"/>
      <c r="F5" s="3"/>
      <c r="G5" s="3"/>
    </row>
    <row r="6" spans="1:7" ht="12.75">
      <c r="A6" s="4" t="s">
        <v>2</v>
      </c>
      <c r="B6" s="5"/>
      <c r="C6" s="6"/>
      <c r="D6" s="3"/>
      <c r="E6" s="3"/>
      <c r="F6" s="3"/>
      <c r="G6" s="3"/>
    </row>
    <row r="7" spans="1:7" ht="12.75">
      <c r="A7" s="4" t="s">
        <v>3</v>
      </c>
      <c r="B7" s="5"/>
      <c r="C7" s="6"/>
      <c r="D7" s="3"/>
      <c r="E7" s="3"/>
      <c r="F7" s="3"/>
      <c r="G7" s="3"/>
    </row>
    <row r="8" spans="1:7" ht="12.75">
      <c r="A8" s="4" t="s">
        <v>4</v>
      </c>
      <c r="B8" s="5"/>
      <c r="C8" s="6"/>
      <c r="D8" s="3"/>
      <c r="E8" s="3"/>
      <c r="F8" s="3"/>
      <c r="G8" s="3"/>
    </row>
    <row r="9" spans="1:7" ht="13.5" thickBot="1">
      <c r="A9" s="18" t="s">
        <v>5</v>
      </c>
      <c r="B9" s="19">
        <f>SUM(B6:B8)</f>
        <v>0</v>
      </c>
      <c r="C9" s="20">
        <f>SUM(C6:C8)</f>
        <v>0</v>
      </c>
      <c r="D9" s="3"/>
      <c r="E9" s="3"/>
      <c r="F9" s="3"/>
      <c r="G9" s="3"/>
    </row>
    <row r="10" spans="1:7" ht="15">
      <c r="A10" s="7"/>
      <c r="B10" s="8"/>
      <c r="C10" s="8"/>
      <c r="D10" s="3"/>
      <c r="E10" s="3"/>
      <c r="F10" s="3"/>
      <c r="G10" s="3"/>
    </row>
    <row r="11" spans="1:7" ht="18">
      <c r="A11" s="33" t="s">
        <v>12</v>
      </c>
      <c r="B11" s="33"/>
      <c r="C11" s="33"/>
      <c r="D11" s="33"/>
      <c r="E11" s="33"/>
      <c r="F11" s="33"/>
      <c r="G11" s="33"/>
    </row>
    <row r="12" spans="1:7" ht="18.75" thickBot="1">
      <c r="A12" s="9"/>
      <c r="B12" s="13"/>
      <c r="C12" s="13"/>
      <c r="D12" s="13"/>
      <c r="E12" s="13"/>
      <c r="F12" s="13"/>
      <c r="G12" s="13"/>
    </row>
    <row r="13" spans="1:7" ht="24" customHeight="1">
      <c r="A13" s="42"/>
      <c r="B13" s="37" t="s">
        <v>11</v>
      </c>
      <c r="C13" s="38"/>
      <c r="D13" s="37" t="s">
        <v>6</v>
      </c>
      <c r="E13" s="38"/>
      <c r="F13" s="37" t="s">
        <v>7</v>
      </c>
      <c r="G13" s="38"/>
    </row>
    <row r="14" spans="1:7" ht="34.5" customHeight="1">
      <c r="A14" s="42"/>
      <c r="B14" s="11" t="s">
        <v>8</v>
      </c>
      <c r="C14" s="12" t="s">
        <v>9</v>
      </c>
      <c r="D14" s="11" t="s">
        <v>8</v>
      </c>
      <c r="E14" s="12" t="s">
        <v>9</v>
      </c>
      <c r="F14" s="11" t="s">
        <v>8</v>
      </c>
      <c r="G14" s="12" t="s">
        <v>9</v>
      </c>
    </row>
    <row r="15" spans="1:7" ht="21" customHeight="1">
      <c r="A15" s="21" t="s">
        <v>20</v>
      </c>
      <c r="B15" s="26">
        <f>INT(($B$6*2+$B$7*2+$B$8*2)/18)</f>
        <v>0</v>
      </c>
      <c r="C15" s="24">
        <f>IF((($B$6*2+$B$7*2+$B$8*2)-$B15*18)=1,0,($B$6*2+$B$7*2+$B$8*2)-$B15*18)</f>
        <v>0</v>
      </c>
      <c r="D15" s="26">
        <f>INT($C$9/9)</f>
        <v>0</v>
      </c>
      <c r="E15" s="24">
        <f>$C$9*2-$D15*18</f>
        <v>0</v>
      </c>
      <c r="F15" s="26">
        <f>B15+D15+IF((C15+E15)&gt;17,1,0)</f>
        <v>0</v>
      </c>
      <c r="G15" s="24">
        <f>IF(($C15+$E15)&gt;17,IF((($C15+$E15)-18)=1,0,$C15+$E15-18),$C15+$E15)</f>
        <v>0</v>
      </c>
    </row>
    <row r="16" spans="1:7" ht="21" customHeight="1">
      <c r="A16" s="21" t="s">
        <v>15</v>
      </c>
      <c r="B16" s="26">
        <f>INT($B$9/9)</f>
        <v>0</v>
      </c>
      <c r="C16" s="24">
        <f>$B$9*2-$B16*18</f>
        <v>0</v>
      </c>
      <c r="D16" s="26">
        <f>INT($C$9/9)</f>
        <v>0</v>
      </c>
      <c r="E16" s="24">
        <f>$C$9*2-$D16*18</f>
        <v>0</v>
      </c>
      <c r="F16" s="26">
        <f>B16+D16+IF((C16+E16)&gt;17,1,0)</f>
        <v>0</v>
      </c>
      <c r="G16" s="24">
        <f>IF((C16+E16)&gt;17,(C16+E16)-18,C16+E16)</f>
        <v>0</v>
      </c>
    </row>
    <row r="17" spans="1:7" ht="21" customHeight="1">
      <c r="A17" s="21" t="s">
        <v>21</v>
      </c>
      <c r="B17" s="26">
        <f>INT(($B$6*2+$B$7*2+$B$8*2)/18)</f>
        <v>0</v>
      </c>
      <c r="C17" s="24">
        <f>IF((($B$6*2+$B$7*2+$B$8*2)-$B17*18)=1,0,($B$6*2+$B$7*2+$B$8*2)-$B17*18)</f>
        <v>0</v>
      </c>
      <c r="D17" s="26">
        <f>INT($C$9/9)</f>
        <v>0</v>
      </c>
      <c r="E17" s="24">
        <f>$C$9*2-$D17*18</f>
        <v>0</v>
      </c>
      <c r="F17" s="26">
        <f>B17+D17+IF((C17+E17)&gt;17,1,0)</f>
        <v>0</v>
      </c>
      <c r="G17" s="24">
        <f>IF(($C17+$E17)&gt;17,IF((($C17+$E17)-18)=1,0,$C17+$E17-18),$C17+$E17)</f>
        <v>0</v>
      </c>
    </row>
    <row r="18" spans="1:7" ht="21" customHeight="1">
      <c r="A18" s="21" t="s">
        <v>22</v>
      </c>
      <c r="B18" s="26">
        <f>INT(($B$6*2+$B$7*2+$B$8*2)/18)</f>
        <v>0</v>
      </c>
      <c r="C18" s="24">
        <f>IF((($B$6*2+$B$7*2+$B$8*2)-$B18*18)=1,0,($B$6*2+$B$7*2+$B$8*2)-$B18*18)</f>
        <v>0</v>
      </c>
      <c r="D18" s="26">
        <f>INT($C$9/9)</f>
        <v>0</v>
      </c>
      <c r="E18" s="24">
        <f>$C$9*2-$D18*18</f>
        <v>0</v>
      </c>
      <c r="F18" s="26">
        <f>B18+D18+IF((C18+E18)&gt;17,1,0)</f>
        <v>0</v>
      </c>
      <c r="G18" s="24">
        <f>IF(($C18+$E18)&gt;17,IF((($C18+$E18)-18)=1,0,$C18+$E18-18),$C18+$E18)</f>
        <v>0</v>
      </c>
    </row>
    <row r="19" spans="1:7" ht="21" customHeight="1">
      <c r="A19" s="21" t="s">
        <v>24</v>
      </c>
      <c r="B19" s="26">
        <f>INT(B9*15/18)</f>
        <v>0</v>
      </c>
      <c r="C19" s="24">
        <f>B9*15-B19*18</f>
        <v>0</v>
      </c>
      <c r="D19" s="26">
        <f>INT(C9/2)</f>
        <v>0</v>
      </c>
      <c r="E19" s="24">
        <f>C9*9-D19*18</f>
        <v>0</v>
      </c>
      <c r="F19" s="26">
        <f>B26+IF(C26&gt;0,IF((C26+E23)&gt;17,1,0),0)</f>
        <v>0</v>
      </c>
      <c r="G19" s="24">
        <f>IF(C26&gt;0,IF((C26+E23)&gt;17,0,C26),C26)</f>
        <v>0</v>
      </c>
    </row>
    <row r="20" spans="1:7" ht="21" customHeight="1">
      <c r="A20" s="21" t="s">
        <v>16</v>
      </c>
      <c r="B20" s="26">
        <f>INT(B9/2)</f>
        <v>0</v>
      </c>
      <c r="C20" s="24">
        <f>B9*9-B20*18</f>
        <v>0</v>
      </c>
      <c r="D20" s="26">
        <f>INT(C9/3)</f>
        <v>0</v>
      </c>
      <c r="E20" s="24">
        <f>C9*6-D20*18</f>
        <v>0</v>
      </c>
      <c r="F20" s="26">
        <f>B20+D20+IF((C20+E20)&gt;17,1,0)</f>
        <v>0</v>
      </c>
      <c r="G20" s="24">
        <f>IF((C20+E20)&gt;17,(C20+E20)-18,C20+E20)</f>
        <v>0</v>
      </c>
    </row>
    <row r="21" spans="1:7" ht="21" customHeight="1">
      <c r="A21" s="21" t="s">
        <v>23</v>
      </c>
      <c r="B21" s="26">
        <f>INT(($B$6*3+$B$7*3+$B$8*3)/18)</f>
        <v>0</v>
      </c>
      <c r="C21" s="24">
        <f>IF((($B$6*3+$B$7*3+$B$8*3)-B21*18)=1,0,IF((($B$6*3+$B$7*3+$B$8*3)-B21*18)=2,0,IF((($B$6*3+$B$7*3+$B$8*3)-B21*18)=4,3,IF((($B$6*3+$B$7*3+$B$8*3)-B21*18)=7,6,($B$6*3+$B$7*3+$B$8*3)-B21*18))))</f>
        <v>0</v>
      </c>
      <c r="D21" s="26">
        <f>INT(C9/6)</f>
        <v>0</v>
      </c>
      <c r="E21" s="24">
        <f>C9*3-D21*18</f>
        <v>0</v>
      </c>
      <c r="F21" s="26">
        <f>B21+D21+IF((C21+E21)&gt;17,1,0)</f>
        <v>0</v>
      </c>
      <c r="G21" s="24">
        <f>IF((C21+E21)&gt;17,IF((C21+E21-18)=1,0,IF((C21+E21-18)=2,0,IF((C21+E21-18)=4,3,IF((C21+E21-18)=7,6,(C21+E21)-18)))),C21+E21)</f>
        <v>0</v>
      </c>
    </row>
    <row r="22" spans="1:7" ht="21" customHeight="1">
      <c r="A22" s="21" t="s">
        <v>27</v>
      </c>
      <c r="B22" s="26">
        <f>INT(B9/9)</f>
        <v>0</v>
      </c>
      <c r="C22" s="24">
        <f>B9*2-B22*18</f>
        <v>0</v>
      </c>
      <c r="D22" s="26">
        <f>INT(C9/9)</f>
        <v>0</v>
      </c>
      <c r="E22" s="24">
        <f>C9*2-D22*18</f>
        <v>0</v>
      </c>
      <c r="F22" s="26">
        <f>B22+D22+IF((C22+E22)&gt;17,1,0)</f>
        <v>0</v>
      </c>
      <c r="G22" s="24">
        <f>IF((C22+E22)&gt;17,(C22+E22)-18,C22+E22)</f>
        <v>0</v>
      </c>
    </row>
    <row r="23" spans="1:7" ht="21" customHeight="1" thickBot="1">
      <c r="A23" s="22" t="s">
        <v>17</v>
      </c>
      <c r="B23" s="27" t="s">
        <v>18</v>
      </c>
      <c r="C23" s="28" t="s">
        <v>18</v>
      </c>
      <c r="D23" s="27" t="s">
        <v>18</v>
      </c>
      <c r="E23" s="25">
        <f>C9</f>
        <v>0</v>
      </c>
      <c r="F23" s="27" t="s">
        <v>18</v>
      </c>
      <c r="G23" s="25">
        <f>IF(C26&gt;0,IF((C26+E23)&gt;17,E23+C26-18,E23),E23)</f>
        <v>0</v>
      </c>
    </row>
    <row r="24" spans="1:7" s="23" customFormat="1" ht="45" customHeight="1">
      <c r="A24" s="40" t="s">
        <v>25</v>
      </c>
      <c r="B24" s="41"/>
      <c r="C24" s="41"/>
      <c r="D24" s="41"/>
      <c r="E24" s="41"/>
      <c r="F24" s="41"/>
      <c r="G24" s="41"/>
    </row>
    <row r="25" spans="1:7" s="23" customFormat="1" ht="32.25" customHeight="1">
      <c r="A25" s="39" t="s">
        <v>14</v>
      </c>
      <c r="B25" s="39"/>
      <c r="C25" s="39"/>
      <c r="D25" s="39"/>
      <c r="E25" s="39"/>
      <c r="F25" s="39"/>
      <c r="G25" s="39"/>
    </row>
    <row r="26" spans="2:3" ht="12.75">
      <c r="B26" s="10">
        <f>B19+D19+IF((C19+E19)&gt;17,1,0)</f>
        <v>0</v>
      </c>
      <c r="C26" s="10">
        <f>IF((C19+E19)&gt;17,(C19+E19)-18,C19+E19)</f>
        <v>0</v>
      </c>
    </row>
  </sheetData>
  <sheetProtection password="DA29" sheet="1" objects="1" scenarios="1" selectLockedCells="1"/>
  <mergeCells count="11">
    <mergeCell ref="B13:C13"/>
    <mergeCell ref="D13:E13"/>
    <mergeCell ref="F13:G13"/>
    <mergeCell ref="A25:G25"/>
    <mergeCell ref="A24:G24"/>
    <mergeCell ref="A13:A14"/>
    <mergeCell ref="B1:G1"/>
    <mergeCell ref="A3:G3"/>
    <mergeCell ref="B4:G4"/>
    <mergeCell ref="A11:G11"/>
    <mergeCell ref="A2:G2"/>
  </mergeCells>
  <printOptions/>
  <pageMargins left="0.42" right="0.41" top="1.0527777777777778" bottom="0.88" header="0.7875" footer="0.49"/>
  <pageSetup firstPageNumber="1" useFirstPageNumber="1" horizontalDpi="300" verticalDpi="300" orientation="portrait" paperSize="9" r:id="rId4"/>
  <headerFooter alignWithMargins="0">
    <oddFooter>&amp;L&amp;8&amp;F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Colangelo</cp:lastModifiedBy>
  <cp:lastPrinted>2010-03-15T13:12:45Z</cp:lastPrinted>
  <dcterms:created xsi:type="dcterms:W3CDTF">2009-05-14T07:47:01Z</dcterms:created>
  <dcterms:modified xsi:type="dcterms:W3CDTF">2010-03-15T13:13:05Z</dcterms:modified>
  <cp:category/>
  <cp:version/>
  <cp:contentType/>
  <cp:contentStatus/>
</cp:coreProperties>
</file>